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unovaillancourt/Desktop/"/>
    </mc:Choice>
  </mc:AlternateContent>
  <xr:revisionPtr revIDLastSave="0" documentId="13_ncr:1_{7CA06A93-32D8-FA43-BCCC-028DAA088DCF}" xr6:coauthVersionLast="36" xr6:coauthVersionMax="36" xr10:uidLastSave="{00000000-0000-0000-0000-000000000000}"/>
  <bookViews>
    <workbookView xWindow="0" yWindow="460" windowWidth="25600" windowHeight="15540" xr2:uid="{B075D41B-BBE9-5F44-A914-0FDFDEB9CE61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B3" i="1"/>
  <c r="B11" i="1" l="1"/>
  <c r="B32" i="1" l="1"/>
  <c r="D32" i="1" s="1"/>
  <c r="B26" i="1" l="1"/>
  <c r="D26" i="1" s="1"/>
  <c r="B28" i="1"/>
  <c r="D28" i="1" s="1"/>
  <c r="B27" i="1"/>
  <c r="D27" i="1" s="1"/>
  <c r="D17" i="1"/>
  <c r="D11" i="1"/>
  <c r="D6" i="1" l="1"/>
  <c r="D5" i="1" l="1"/>
  <c r="D4" i="1" l="1"/>
  <c r="D7" i="1" s="1"/>
  <c r="B13" i="1" s="1"/>
  <c r="D13" i="1" s="1"/>
  <c r="D23" i="1"/>
  <c r="D24" i="1"/>
  <c r="B22" i="1"/>
  <c r="D22" i="1" s="1"/>
  <c r="C10" i="1"/>
  <c r="D10" i="1" s="1"/>
  <c r="B18" i="1"/>
  <c r="D18" i="1" s="1"/>
  <c r="C47" i="1" s="1"/>
  <c r="B19" i="1"/>
  <c r="D19" i="1" s="1"/>
  <c r="B21" i="1"/>
  <c r="D21" i="1" s="1"/>
  <c r="B8" i="1"/>
  <c r="D8" i="1" s="1"/>
  <c r="B9" i="1" l="1"/>
  <c r="D9" i="1" s="1"/>
  <c r="B47" i="1" s="1"/>
  <c r="D47" i="1" s="1"/>
  <c r="D48" i="1" s="1"/>
  <c r="D12" i="1" l="1"/>
  <c r="C37" i="1" s="1"/>
  <c r="D36" i="1" s="1"/>
  <c r="B39" i="1"/>
  <c r="B45" i="1"/>
  <c r="B16" i="1"/>
  <c r="D16" i="1" s="1"/>
  <c r="D31" i="1"/>
  <c r="C45" i="1" l="1"/>
  <c r="D45" i="1" s="1"/>
  <c r="D46" i="1" s="1"/>
  <c r="B40" i="1"/>
  <c r="D40" i="1" s="1"/>
  <c r="D39" i="1"/>
  <c r="B43" i="1"/>
  <c r="D43" i="1" s="1"/>
  <c r="B42" i="1"/>
  <c r="D42" i="1" s="1"/>
  <c r="D50" i="1" l="1"/>
  <c r="D52" i="1" s="1"/>
</calcChain>
</file>

<file path=xl/sharedStrings.xml><?xml version="1.0" encoding="utf-8"?>
<sst xmlns="http://schemas.openxmlformats.org/spreadsheetml/2006/main" count="73" uniqueCount="71">
  <si>
    <t>Exemple de paye</t>
  </si>
  <si>
    <t>nombre d'heure taux régulier</t>
  </si>
  <si>
    <t>nombre d'heure temps et demi</t>
  </si>
  <si>
    <t>nombre d'heure temps double</t>
  </si>
  <si>
    <t>total</t>
  </si>
  <si>
    <t>Total Brute</t>
  </si>
  <si>
    <t>Vacance    13%</t>
  </si>
  <si>
    <t>total Payable</t>
  </si>
  <si>
    <t>Avantages imposable (non payable)</t>
  </si>
  <si>
    <t>Équipement de sécurité</t>
  </si>
  <si>
    <t>taux horaire x le nombre d'heures travaillées</t>
  </si>
  <si>
    <t>taux de horaire</t>
  </si>
  <si>
    <t>taux horaire x le nombre d'heures travaillées TOTAL</t>
  </si>
  <si>
    <t>Salaire brut + prime d'halocarbure x 13 % de vavances</t>
  </si>
  <si>
    <t>2,623$ x le nombre d'heure travaillées</t>
  </si>
  <si>
    <r>
      <t xml:space="preserve">0,60$ x le nombre d'heure travaillées    </t>
    </r>
    <r>
      <rPr>
        <sz val="12"/>
        <color rgb="FFFF0000"/>
        <rFont val="Calibri (Corps)_x0000_"/>
      </rPr>
      <t>Ce montant est non imposable</t>
    </r>
  </si>
  <si>
    <t>Total du salaire Brute + prime halocarbure + équipement de sécurité</t>
  </si>
  <si>
    <t>Déduction de paye CCQ</t>
  </si>
  <si>
    <t>Prélèvement CCQ</t>
  </si>
  <si>
    <t>(Salaire brut +primes +vacances) x 0,75%</t>
  </si>
  <si>
    <t xml:space="preserve">Cotisation Syndicale </t>
  </si>
  <si>
    <t>40% du taux de salaire du compagnon (taux régulier) cotisaiton fixe pour la semaine</t>
  </si>
  <si>
    <t>Cotisation retraite Employé</t>
  </si>
  <si>
    <t>Cotisation retraite Employeur</t>
  </si>
  <si>
    <t>4,32$ x le nombre d'heures</t>
  </si>
  <si>
    <t>3,929$ x le nombre d'heures</t>
  </si>
  <si>
    <t>Cotisation médic Employé</t>
  </si>
  <si>
    <t>Cotisation médic Employeur</t>
  </si>
  <si>
    <t>0,25$ x le nombre d'heures</t>
  </si>
  <si>
    <t>3,032$ x le nombre d'heures</t>
  </si>
  <si>
    <t>Taxe médic Employé</t>
  </si>
  <si>
    <t>Taxe médic Employeur</t>
  </si>
  <si>
    <t>(0,23$ x 9%)= 0,02$ x le nombre d'heures</t>
  </si>
  <si>
    <t>(3,032$ x 9%)=0,27$ x le nombre d'heures</t>
  </si>
  <si>
    <t>Cotisation AECQ</t>
  </si>
  <si>
    <t>0,03$ x le nombre d'heures</t>
  </si>
  <si>
    <t>Fonds d'indemnisation</t>
  </si>
  <si>
    <t>0,02 x le nombre d'heures</t>
  </si>
  <si>
    <t xml:space="preserve">0,20$ x le nombre d'heures </t>
  </si>
  <si>
    <t>Fonds de formation</t>
  </si>
  <si>
    <t>Fonds de qualification</t>
  </si>
  <si>
    <t>Rien pour les 2 métiers</t>
  </si>
  <si>
    <t>Vacances 13%</t>
  </si>
  <si>
    <t>Les vacances sont enlevées ici, car l'employeur remet ce montant à la CCQ</t>
  </si>
  <si>
    <t>Contritbutions sectorielle</t>
  </si>
  <si>
    <t>Caisse d'éducation syndicale 0,02$ x le nombre d'heures</t>
  </si>
  <si>
    <t>Déduction de base sur la paie de l'employé</t>
  </si>
  <si>
    <t>Régie des Rentes du Québec (RRQ)</t>
  </si>
  <si>
    <t>Assurance Emploi Employé</t>
  </si>
  <si>
    <t>(Salaire brut + primes + vacances + avantages imposables - 67,30$) 5,90%</t>
  </si>
  <si>
    <t>(salaire brut + primes + vacances + avantages imposables -67,30$)</t>
  </si>
  <si>
    <t>Assurance Emploi Employeur</t>
  </si>
  <si>
    <t>Employé(Salaire brut+primes+vacances) x 1,18%</t>
  </si>
  <si>
    <t>Employeur (salaire + primes + vacances) x 1,18% x 1,4</t>
  </si>
  <si>
    <t>Employé(Salaire brut+primes+vacances) x 0,494%</t>
  </si>
  <si>
    <t>Employeur (salaire + primes + vacances) x 0,692%</t>
  </si>
  <si>
    <t>Impôt Fédéral</t>
  </si>
  <si>
    <t>Impôt Povincial</t>
  </si>
  <si>
    <t>Régime Québecois d'assurance parentale Employé     RQAP</t>
  </si>
  <si>
    <t>Régime Québecois d'assurance parentale Employeur  RQAP</t>
  </si>
  <si>
    <t xml:space="preserve">(Salaire brut + primes + vacances -(prélèvement CCQ + Cotisation syndicale + Avantage sociaux retraite + vacances)) </t>
  </si>
  <si>
    <t>total x 17,12% Impôt Basé sur un revenu de 50 000 a 80 000 avec les taux de 2021</t>
  </si>
  <si>
    <t xml:space="preserve">(Salaire brut + primes + vacances +avantages imposables - (Avantages sociaux retraite)) </t>
  </si>
  <si>
    <t>total x 20% Impôt Basé sur un revenu de 50 000 a 80 000 avec les taux de 2021</t>
  </si>
  <si>
    <t>Total des déductions paye del'employé</t>
  </si>
  <si>
    <t>Salaire net</t>
  </si>
  <si>
    <r>
      <t xml:space="preserve">(taux horaire à temps régulier x le nombre d'heure travaillé) x 5%  </t>
    </r>
    <r>
      <rPr>
        <sz val="12"/>
        <color rgb="FFFF0000"/>
        <rFont val="Calibri (Corps)_x0000_"/>
      </rPr>
      <t>Pour les compagnons Frigoristes seulment</t>
    </r>
  </si>
  <si>
    <t>total heures travaillées</t>
  </si>
  <si>
    <t>Prime  peut importe (hallocarbure, déplacement horaire)</t>
  </si>
  <si>
    <t>Prime (Chef d'équipe ou groupe)</t>
  </si>
  <si>
    <r>
      <t xml:space="preserve">Simulation de paye </t>
    </r>
    <r>
      <rPr>
        <sz val="12"/>
        <color rgb="FFFF0000"/>
        <rFont val="Calibri (Corps)_x0000_"/>
      </rPr>
      <t>Mettre 0% lorsque vous n'avez pas de prime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</si>
</sst>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$&quot;_);[Red]\(#,##0.00\ &quot;$&quot;\)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.00\ &quot;$&quot;"/>
    <numFmt numFmtId="165" formatCode="#,##0.000\ &quot;$&quot;_);[Red]\(#,##0.000\ &quot;$&quot;\)"/>
    <numFmt numFmtId="166" formatCode="0.000%"/>
  </numFmts>
  <fonts count="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 (Corps)_x0000_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Protection="1">
      <protection locked="0"/>
    </xf>
    <xf numFmtId="8" fontId="0" fillId="0" borderId="0" xfId="1" applyNumberFormat="1" applyFont="1" applyProtection="1">
      <protection locked="0"/>
    </xf>
    <xf numFmtId="0" fontId="0" fillId="0" borderId="0" xfId="0" applyProtection="1"/>
    <xf numFmtId="164" fontId="0" fillId="0" borderId="0" xfId="0" applyNumberFormat="1" applyProtection="1"/>
    <xf numFmtId="164" fontId="0" fillId="0" borderId="0" xfId="0" quotePrefix="1" applyNumberFormat="1" applyProtection="1"/>
    <xf numFmtId="44" fontId="0" fillId="0" borderId="0" xfId="0" applyNumberFormat="1" applyProtection="1"/>
    <xf numFmtId="2" fontId="0" fillId="0" borderId="0" xfId="0" applyNumberFormat="1" applyProtection="1"/>
    <xf numFmtId="8" fontId="0" fillId="0" borderId="0" xfId="0" applyNumberFormat="1" applyProtection="1"/>
    <xf numFmtId="10" fontId="0" fillId="0" borderId="0" xfId="0" applyNumberFormat="1" applyProtection="1"/>
    <xf numFmtId="9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Protection="1"/>
    <xf numFmtId="0" fontId="3" fillId="0" borderId="0" xfId="0" applyFont="1" applyProtection="1">
      <protection locked="0"/>
    </xf>
    <xf numFmtId="9" fontId="3" fillId="0" borderId="0" xfId="0" applyNumberFormat="1" applyFont="1" applyProtection="1">
      <protection locked="0"/>
    </xf>
    <xf numFmtId="9" fontId="3" fillId="0" borderId="0" xfId="0" applyNumberFormat="1" applyFont="1" applyAlignment="1" applyProtection="1">
      <alignment horizontal="left" indent="23"/>
      <protection locked="0"/>
    </xf>
    <xf numFmtId="164" fontId="3" fillId="0" borderId="0" xfId="0" applyNumberFormat="1" applyFont="1" applyProtection="1">
      <protection locked="0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1B8D3-5969-C44E-9FF5-A7EF9845AFAE}">
  <dimension ref="A1:G55"/>
  <sheetViews>
    <sheetView showGridLines="0" tabSelected="1" workbookViewId="0"/>
  </sheetViews>
  <sheetFormatPr baseColWidth="10" defaultRowHeight="16"/>
  <cols>
    <col min="1" max="1" width="58.1640625" customWidth="1"/>
    <col min="2" max="2" width="33.1640625" customWidth="1"/>
    <col min="3" max="3" width="39" customWidth="1"/>
    <col min="4" max="4" width="25.83203125" customWidth="1"/>
    <col min="5" max="5" width="117.33203125" customWidth="1"/>
    <col min="6" max="6" width="27.33203125" customWidth="1"/>
    <col min="7" max="7" width="40" customWidth="1"/>
  </cols>
  <sheetData>
    <row r="1" spans="1:7">
      <c r="A1" s="3" t="s">
        <v>70</v>
      </c>
      <c r="B1" s="1"/>
      <c r="C1" s="1"/>
      <c r="D1" s="3"/>
      <c r="E1" s="3"/>
      <c r="G1" t="s">
        <v>0</v>
      </c>
    </row>
    <row r="2" spans="1:7">
      <c r="A2" s="3"/>
      <c r="B2" s="1"/>
      <c r="C2" s="1" t="s">
        <v>11</v>
      </c>
      <c r="D2" s="3" t="s">
        <v>4</v>
      </c>
      <c r="E2" s="3"/>
    </row>
    <row r="3" spans="1:7">
      <c r="A3" s="3" t="s">
        <v>67</v>
      </c>
      <c r="B3" s="3">
        <f>SUM(B4,B5,B6)</f>
        <v>40</v>
      </c>
      <c r="C3" s="1"/>
      <c r="D3" s="3"/>
      <c r="E3" s="3"/>
    </row>
    <row r="4" spans="1:7">
      <c r="A4" s="3" t="s">
        <v>1</v>
      </c>
      <c r="B4" s="13">
        <v>40</v>
      </c>
      <c r="C4" s="16">
        <v>42.15</v>
      </c>
      <c r="D4" s="4">
        <f>SUM(PRODUCT(B4:C4))</f>
        <v>1686</v>
      </c>
      <c r="E4" s="3" t="s">
        <v>10</v>
      </c>
    </row>
    <row r="5" spans="1:7">
      <c r="A5" s="3" t="s">
        <v>2</v>
      </c>
      <c r="B5" s="13">
        <v>0</v>
      </c>
      <c r="C5" s="4">
        <f>PRODUCT(C4,1.5)</f>
        <v>63.224999999999994</v>
      </c>
      <c r="D5" s="4">
        <f>PRODUCT(B5,C5)</f>
        <v>0</v>
      </c>
      <c r="E5" s="3" t="s">
        <v>10</v>
      </c>
    </row>
    <row r="6" spans="1:7">
      <c r="A6" s="3" t="s">
        <v>3</v>
      </c>
      <c r="B6" s="13">
        <v>0</v>
      </c>
      <c r="C6" s="4">
        <f>PRODUCT(C4,2)</f>
        <v>84.3</v>
      </c>
      <c r="D6" s="4">
        <f>PRODUCT(B6,C6)</f>
        <v>0</v>
      </c>
      <c r="E6" s="3" t="s">
        <v>10</v>
      </c>
    </row>
    <row r="7" spans="1:7">
      <c r="A7" s="3" t="s">
        <v>5</v>
      </c>
      <c r="B7" s="3"/>
      <c r="C7" s="1"/>
      <c r="D7" s="4">
        <f>SUM(D4,D5,D6)</f>
        <v>1686</v>
      </c>
      <c r="E7" s="3" t="s">
        <v>12</v>
      </c>
    </row>
    <row r="8" spans="1:7">
      <c r="A8" s="3" t="s">
        <v>68</v>
      </c>
      <c r="B8" s="3">
        <f>PRODUCT(B3,C4)</f>
        <v>1686</v>
      </c>
      <c r="C8" s="14">
        <v>0.05</v>
      </c>
      <c r="D8" s="5">
        <f>PRODUCT(B8,C8)</f>
        <v>84.300000000000011</v>
      </c>
      <c r="E8" s="3" t="s">
        <v>66</v>
      </c>
    </row>
    <row r="9" spans="1:7">
      <c r="A9" s="3" t="s">
        <v>6</v>
      </c>
      <c r="B9" s="4">
        <f>SUM(D7,D8)</f>
        <v>1770.3</v>
      </c>
      <c r="C9" s="10">
        <v>0.13</v>
      </c>
      <c r="D9" s="4">
        <f>PRODUCT(B9,C9)</f>
        <v>230.13900000000001</v>
      </c>
      <c r="E9" s="3" t="s">
        <v>13</v>
      </c>
    </row>
    <row r="10" spans="1:7">
      <c r="A10" s="3" t="s">
        <v>8</v>
      </c>
      <c r="B10" s="4">
        <v>2.63</v>
      </c>
      <c r="C10" s="3">
        <f>SUM(B3)</f>
        <v>40</v>
      </c>
      <c r="D10" s="4">
        <f>PRODUCT(B10,C10)</f>
        <v>105.19999999999999</v>
      </c>
      <c r="E10" s="3" t="s">
        <v>14</v>
      </c>
    </row>
    <row r="11" spans="1:7">
      <c r="A11" s="3" t="s">
        <v>9</v>
      </c>
      <c r="B11" s="7">
        <f>SUM(B4,B5,B6)</f>
        <v>40</v>
      </c>
      <c r="C11" s="2">
        <v>0.6</v>
      </c>
      <c r="D11" s="4">
        <f>SUM(PRODUCT(B11,C11))</f>
        <v>24</v>
      </c>
      <c r="E11" s="3" t="s">
        <v>15</v>
      </c>
    </row>
    <row r="12" spans="1:7">
      <c r="A12" s="3" t="s">
        <v>7</v>
      </c>
      <c r="B12" s="3"/>
      <c r="C12" s="1"/>
      <c r="D12" s="4">
        <f>SUM(D7:D11,D13)</f>
        <v>2129.6389999999997</v>
      </c>
      <c r="E12" s="3" t="s">
        <v>16</v>
      </c>
    </row>
    <row r="13" spans="1:7">
      <c r="A13" s="3" t="s">
        <v>69</v>
      </c>
      <c r="B13" s="3">
        <f>PRODUCT(D7)</f>
        <v>1686</v>
      </c>
      <c r="C13" s="15">
        <v>0</v>
      </c>
      <c r="D13" s="3">
        <f>PRODUCT(B13,C13)</f>
        <v>0</v>
      </c>
      <c r="E13" s="3"/>
    </row>
    <row r="14" spans="1:7">
      <c r="A14" s="3" t="s">
        <v>17</v>
      </c>
      <c r="B14" s="3"/>
      <c r="C14" s="3"/>
      <c r="D14" s="3"/>
      <c r="E14" s="3"/>
    </row>
    <row r="15" spans="1:7">
      <c r="A15" s="3"/>
      <c r="B15" s="3"/>
      <c r="C15" s="3"/>
      <c r="D15" s="3"/>
      <c r="E15" s="3"/>
    </row>
    <row r="16" spans="1:7">
      <c r="A16" s="3" t="s">
        <v>18</v>
      </c>
      <c r="B16" s="4">
        <f>SUM(D7,D8,D9)</f>
        <v>2000.4389999999999</v>
      </c>
      <c r="C16" s="9">
        <v>7.4999999999999997E-3</v>
      </c>
      <c r="D16" s="4">
        <f>PRODUCT(B16,C16)</f>
        <v>15.003292499999999</v>
      </c>
      <c r="E16" s="3" t="s">
        <v>19</v>
      </c>
    </row>
    <row r="17" spans="1:5">
      <c r="A17" s="3" t="s">
        <v>20</v>
      </c>
      <c r="B17" s="6">
        <v>42.15</v>
      </c>
      <c r="C17" s="10">
        <v>0.4</v>
      </c>
      <c r="D17" s="6">
        <f>PRODUCT(C4*0.4)</f>
        <v>16.86</v>
      </c>
      <c r="E17" s="3" t="s">
        <v>21</v>
      </c>
    </row>
    <row r="18" spans="1:5">
      <c r="A18" s="3" t="s">
        <v>22</v>
      </c>
      <c r="B18" s="3">
        <f>SUM(B3)</f>
        <v>40</v>
      </c>
      <c r="C18" s="11">
        <v>3.9289999999999998</v>
      </c>
      <c r="D18" s="4">
        <f>PRODUCT(B18,C18)</f>
        <v>157.16</v>
      </c>
      <c r="E18" s="3" t="s">
        <v>25</v>
      </c>
    </row>
    <row r="19" spans="1:5">
      <c r="A19" s="3" t="s">
        <v>23</v>
      </c>
      <c r="B19" s="3">
        <f>SUM(B3)</f>
        <v>40</v>
      </c>
      <c r="C19" s="8">
        <v>4.32</v>
      </c>
      <c r="D19" s="4">
        <f>PRODUCT(B19,C19)</f>
        <v>172.8</v>
      </c>
      <c r="E19" s="3" t="s">
        <v>24</v>
      </c>
    </row>
    <row r="20" spans="1:5">
      <c r="A20" s="3"/>
      <c r="B20" s="3"/>
      <c r="C20" s="3"/>
      <c r="D20" s="3"/>
      <c r="E20" s="3"/>
    </row>
    <row r="21" spans="1:5">
      <c r="A21" s="3" t="s">
        <v>26</v>
      </c>
      <c r="B21" s="3">
        <f>SUM(B3)</f>
        <v>40</v>
      </c>
      <c r="C21" s="8">
        <v>0.23</v>
      </c>
      <c r="D21" s="4">
        <f>PRODUCT(B21,C21)</f>
        <v>9.2000000000000011</v>
      </c>
      <c r="E21" s="3" t="s">
        <v>28</v>
      </c>
    </row>
    <row r="22" spans="1:5">
      <c r="A22" s="3" t="s">
        <v>27</v>
      </c>
      <c r="B22" s="3">
        <f>SUM(B3)</f>
        <v>40</v>
      </c>
      <c r="C22" s="3">
        <v>3.032</v>
      </c>
      <c r="D22" s="4">
        <f>PRODUCT(B22,C22)</f>
        <v>121.28</v>
      </c>
      <c r="E22" s="3" t="s">
        <v>29</v>
      </c>
    </row>
    <row r="23" spans="1:5">
      <c r="A23" s="3" t="s">
        <v>30</v>
      </c>
      <c r="B23" s="8">
        <v>0.23</v>
      </c>
      <c r="C23" s="10">
        <v>0.09</v>
      </c>
      <c r="D23" s="4">
        <f>PRODUCT(B23,C23,B3)</f>
        <v>0.82799999999999996</v>
      </c>
      <c r="E23" s="3" t="s">
        <v>32</v>
      </c>
    </row>
    <row r="24" spans="1:5">
      <c r="A24" s="3" t="s">
        <v>31</v>
      </c>
      <c r="B24" s="8">
        <v>3.032</v>
      </c>
      <c r="C24" s="10">
        <v>0.09</v>
      </c>
      <c r="D24" s="4">
        <f>PRODUCT(B24,C24,B3)</f>
        <v>10.9152</v>
      </c>
      <c r="E24" s="3" t="s">
        <v>33</v>
      </c>
    </row>
    <row r="25" spans="1:5">
      <c r="A25" s="3"/>
      <c r="B25" s="3"/>
      <c r="C25" s="3"/>
      <c r="D25" s="3"/>
      <c r="E25" s="3"/>
    </row>
    <row r="26" spans="1:5">
      <c r="A26" s="3" t="s">
        <v>34</v>
      </c>
      <c r="B26" s="3">
        <f>SUM(B3)</f>
        <v>40</v>
      </c>
      <c r="C26" s="8">
        <v>0.03</v>
      </c>
      <c r="D26" s="4">
        <f>PRODUCT(C26,B26)</f>
        <v>1.2</v>
      </c>
      <c r="E26" s="3" t="s">
        <v>35</v>
      </c>
    </row>
    <row r="27" spans="1:5">
      <c r="A27" s="3" t="s">
        <v>36</v>
      </c>
      <c r="B27" s="3">
        <f>SUM(B3)</f>
        <v>40</v>
      </c>
      <c r="C27" s="4">
        <v>0.02</v>
      </c>
      <c r="D27" s="4">
        <f>PRODUCT(B27,C27)</f>
        <v>0.8</v>
      </c>
      <c r="E27" s="3" t="s">
        <v>37</v>
      </c>
    </row>
    <row r="28" spans="1:5">
      <c r="A28" s="3" t="s">
        <v>39</v>
      </c>
      <c r="B28" s="3">
        <f>SUM(B3)</f>
        <v>40</v>
      </c>
      <c r="C28" s="4">
        <v>0.2</v>
      </c>
      <c r="D28" s="4">
        <f>PRODUCT(B28,C28)</f>
        <v>8</v>
      </c>
      <c r="E28" s="3" t="s">
        <v>38</v>
      </c>
    </row>
    <row r="29" spans="1:5">
      <c r="A29" s="3"/>
      <c r="B29" s="3"/>
      <c r="C29" s="3"/>
      <c r="D29" s="3"/>
      <c r="E29" s="3"/>
    </row>
    <row r="30" spans="1:5">
      <c r="A30" s="3" t="s">
        <v>40</v>
      </c>
      <c r="B30" s="3"/>
      <c r="C30" s="3"/>
      <c r="D30" s="3"/>
      <c r="E30" s="3" t="s">
        <v>41</v>
      </c>
    </row>
    <row r="31" spans="1:5">
      <c r="A31" s="3" t="s">
        <v>42</v>
      </c>
      <c r="B31" s="3"/>
      <c r="C31" s="3"/>
      <c r="D31" s="4">
        <f>SUM(D9)</f>
        <v>230.13900000000001</v>
      </c>
      <c r="E31" s="3" t="s">
        <v>43</v>
      </c>
    </row>
    <row r="32" spans="1:5">
      <c r="A32" s="3" t="s">
        <v>44</v>
      </c>
      <c r="B32" s="3">
        <f>SUM(B3)</f>
        <v>40</v>
      </c>
      <c r="C32" s="8">
        <v>0.02</v>
      </c>
      <c r="D32" s="4">
        <f>PRODUCT(B32,C32)</f>
        <v>0.8</v>
      </c>
      <c r="E32" s="3" t="s">
        <v>45</v>
      </c>
    </row>
    <row r="33" spans="1:5">
      <c r="A33" s="3"/>
      <c r="B33" s="3"/>
      <c r="C33" s="3"/>
      <c r="D33" s="3"/>
      <c r="E33" s="3"/>
    </row>
    <row r="34" spans="1:5">
      <c r="A34" s="3" t="s">
        <v>46</v>
      </c>
      <c r="B34" s="3"/>
      <c r="C34" s="3"/>
      <c r="D34" s="3"/>
      <c r="E34" s="3"/>
    </row>
    <row r="35" spans="1:5">
      <c r="A35" s="3"/>
      <c r="B35" s="3"/>
      <c r="C35" s="3"/>
      <c r="D35" s="3"/>
      <c r="E35" s="3"/>
    </row>
    <row r="36" spans="1:5">
      <c r="A36" s="3" t="s">
        <v>47</v>
      </c>
      <c r="B36" s="9">
        <v>5.8999999999999997E-2</v>
      </c>
      <c r="C36" s="8">
        <v>67.3</v>
      </c>
      <c r="D36" s="4">
        <f>PRODUCT(B36,C37)</f>
        <v>121.67800099999997</v>
      </c>
      <c r="E36" s="3" t="s">
        <v>49</v>
      </c>
    </row>
    <row r="37" spans="1:5">
      <c r="A37" s="3"/>
      <c r="B37" s="3"/>
      <c r="C37" s="4">
        <f>SUM(D12)-C36</f>
        <v>2062.3389999999995</v>
      </c>
      <c r="D37" s="3"/>
      <c r="E37" s="3" t="s">
        <v>50</v>
      </c>
    </row>
    <row r="38" spans="1:5">
      <c r="A38" s="3"/>
      <c r="B38" s="3"/>
      <c r="D38" s="4"/>
      <c r="E38" s="3"/>
    </row>
    <row r="39" spans="1:5">
      <c r="A39" s="3" t="s">
        <v>48</v>
      </c>
      <c r="B39" s="4">
        <f>SUM(D7:D9)</f>
        <v>2000.4389999999999</v>
      </c>
      <c r="C39" s="9">
        <v>1.18E-2</v>
      </c>
      <c r="D39" s="4">
        <f>PRODUCT(B39,C39)</f>
        <v>23.605180199999996</v>
      </c>
      <c r="E39" s="3" t="s">
        <v>52</v>
      </c>
    </row>
    <row r="40" spans="1:5">
      <c r="A40" s="3" t="s">
        <v>51</v>
      </c>
      <c r="B40" s="4">
        <f>SUM(B39)</f>
        <v>2000.4389999999999</v>
      </c>
      <c r="C40" s="9">
        <v>1.18E-2</v>
      </c>
      <c r="D40" s="4">
        <f>PRODUCT(B40,C40,C41)</f>
        <v>33.047252279999995</v>
      </c>
      <c r="E40" s="3" t="s">
        <v>53</v>
      </c>
    </row>
    <row r="41" spans="1:5">
      <c r="A41" s="3"/>
      <c r="B41" s="3"/>
      <c r="C41" s="3">
        <v>1.4</v>
      </c>
      <c r="D41" s="3"/>
      <c r="E41" s="3"/>
    </row>
    <row r="42" spans="1:5">
      <c r="A42" s="3" t="s">
        <v>58</v>
      </c>
      <c r="B42" s="4">
        <f>SUM(B39)</f>
        <v>2000.4389999999999</v>
      </c>
      <c r="C42" s="12">
        <v>4.9399999999999999E-3</v>
      </c>
      <c r="D42" s="4">
        <f>PRODUCT(B42,C42)</f>
        <v>9.8821686599999996</v>
      </c>
      <c r="E42" s="3" t="s">
        <v>54</v>
      </c>
    </row>
    <row r="43" spans="1:5">
      <c r="A43" s="3" t="s">
        <v>59</v>
      </c>
      <c r="B43" s="4">
        <f>SUM(B39)</f>
        <v>2000.4389999999999</v>
      </c>
      <c r="C43" s="12">
        <v>6.9199999999999999E-3</v>
      </c>
      <c r="D43" s="4">
        <f>PRODUCT(B43,C43)</f>
        <v>13.843037879999999</v>
      </c>
      <c r="E43" s="3" t="s">
        <v>55</v>
      </c>
    </row>
    <row r="44" spans="1:5">
      <c r="A44" s="3"/>
      <c r="B44" s="3"/>
      <c r="C44" s="3"/>
      <c r="D44" s="3"/>
      <c r="E44" s="3"/>
    </row>
    <row r="45" spans="1:5">
      <c r="A45" s="3" t="s">
        <v>56</v>
      </c>
      <c r="B45" s="4">
        <f>SUM(D7:D9)</f>
        <v>2000.4389999999999</v>
      </c>
      <c r="C45" s="4">
        <f>SUM(D16,D17,D18,D31)</f>
        <v>419.16229250000004</v>
      </c>
      <c r="D45" s="4">
        <f>B45-C45</f>
        <v>1581.2767074999997</v>
      </c>
      <c r="E45" s="3" t="s">
        <v>60</v>
      </c>
    </row>
    <row r="46" spans="1:5">
      <c r="A46" s="3"/>
      <c r="B46" s="3"/>
      <c r="C46" s="3"/>
      <c r="D46" s="4">
        <f>PRODUCT(D45)*17.12%</f>
        <v>270.71457232399996</v>
      </c>
      <c r="E46" s="3" t="s">
        <v>61</v>
      </c>
    </row>
    <row r="47" spans="1:5">
      <c r="A47" s="3" t="s">
        <v>57</v>
      </c>
      <c r="B47" s="4">
        <f>SUM(D7,D8,D9+D10)</f>
        <v>2105.6390000000001</v>
      </c>
      <c r="C47" s="4">
        <f>SUM(D18)</f>
        <v>157.16</v>
      </c>
      <c r="D47" s="4">
        <f>B47-C47</f>
        <v>1948.479</v>
      </c>
      <c r="E47" s="3" t="s">
        <v>62</v>
      </c>
    </row>
    <row r="48" spans="1:5">
      <c r="A48" s="3"/>
      <c r="B48" s="3"/>
      <c r="C48" s="3"/>
      <c r="D48" s="4">
        <f>(D47)*20%</f>
        <v>389.69580000000002</v>
      </c>
      <c r="E48" s="3" t="s">
        <v>63</v>
      </c>
    </row>
    <row r="49" spans="1:5">
      <c r="A49" s="3"/>
      <c r="B49" s="3"/>
      <c r="C49" s="3"/>
      <c r="D49" s="3"/>
      <c r="E49" s="3"/>
    </row>
    <row r="50" spans="1:5">
      <c r="A50" s="3" t="s">
        <v>64</v>
      </c>
      <c r="B50" s="3"/>
      <c r="C50" s="3"/>
      <c r="D50" s="4">
        <f>SUM(D16,D17,D18,D21,D23,D31,D32,D36,D39,D42,D46,D48)</f>
        <v>1245.566014684</v>
      </c>
      <c r="E50" s="3"/>
    </row>
    <row r="51" spans="1:5">
      <c r="A51" s="3"/>
      <c r="B51" s="3"/>
      <c r="C51" s="3"/>
      <c r="D51" s="3"/>
      <c r="E51" s="3"/>
    </row>
    <row r="52" spans="1:5">
      <c r="A52" s="3" t="s">
        <v>65</v>
      </c>
      <c r="B52" s="3"/>
      <c r="C52" s="3"/>
      <c r="D52" s="4">
        <f>(D12)-(D50)</f>
        <v>884.07298531599963</v>
      </c>
      <c r="E52" s="3"/>
    </row>
    <row r="53" spans="1:5">
      <c r="A53" s="3"/>
      <c r="B53" s="3"/>
      <c r="C53" s="3"/>
      <c r="D53" s="3"/>
      <c r="E53" s="3"/>
    </row>
    <row r="54" spans="1:5">
      <c r="A54" s="3"/>
      <c r="B54" s="3"/>
      <c r="C54" s="3"/>
      <c r="D54" s="3"/>
      <c r="E54" s="3"/>
    </row>
    <row r="55" spans="1:5">
      <c r="A55" s="3"/>
      <c r="B55" s="3"/>
      <c r="C55" s="3"/>
      <c r="D55" s="3"/>
      <c r="E55" s="3"/>
    </row>
  </sheetData>
  <sheetProtection algorithmName="SHA-512" hashValue="dQ8Jn4FxKjoyWPcNPlPlTT8sa7IM9bv+JUEOsnLL1mbmZT0GL1cKBzfTdLxcDFOIDZEITgUEHR6j3u9Wx/Z3/Q==" saltValue="gM2wijUsEOukxLhLuZt2yw==" spinCount="100000" sheet="1" objects="1" scenarios="1"/>
  <pageMargins left="0.7" right="0.7" top="0.75" bottom="0.75" header="0.3" footer="0.3"/>
  <pageSetup paperSize="5" orientation="portrait" horizontalDpi="0" verticalDpi="0"/>
  <ignoredErrors>
    <ignoredError sqref="D7 D17" formula="1"/>
    <ignoredError sqref="C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Vaillancourt</dc:creator>
  <cp:lastModifiedBy>Bruno Vaillancourt</cp:lastModifiedBy>
  <dcterms:created xsi:type="dcterms:W3CDTF">2021-06-28T19:39:54Z</dcterms:created>
  <dcterms:modified xsi:type="dcterms:W3CDTF">2021-10-01T17:38:38Z</dcterms:modified>
</cp:coreProperties>
</file>